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28" windowHeight="9576" activeTab="0"/>
  </bookViews>
  <sheets>
    <sheet name="対戦表（様式１）" sheetId="1" r:id="rId1"/>
    <sheet name="戦績表（様式3）" sheetId="2" r:id="rId2"/>
  </sheets>
  <definedNames>
    <definedName name="_xlnm.Print_Area" localSheetId="1">'戦績表（様式3）'!$A$1:$AA$19</definedName>
  </definedNames>
  <calcPr fullCalcOnLoad="1"/>
</workbook>
</file>

<file path=xl/sharedStrings.xml><?xml version="1.0" encoding="utf-8"?>
<sst xmlns="http://schemas.openxmlformats.org/spreadsheetml/2006/main" count="96" uniqueCount="42">
  <si>
    <t>節</t>
  </si>
  <si>
    <t>試合日</t>
  </si>
  <si>
    <t>対　　　戦</t>
  </si>
  <si>
    <t>会場</t>
  </si>
  <si>
    <t>KickOff時間</t>
  </si>
  <si>
    <t>ＶＳ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</si>
  <si>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</si>
  <si>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</si>
  <si>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</si>
  <si>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</si>
  <si>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</si>
  <si>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</si>
  <si>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</si>
  <si>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</si>
  <si>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-</t>
  </si>
  <si>
    <t>-</t>
  </si>
  <si>
    <t>-</t>
  </si>
  <si>
    <t>-</t>
  </si>
  <si>
    <t>【勝点】　　勝ち：３点　　引き分け：１点　　負け：０点</t>
  </si>
  <si>
    <t>　　　勝点が同じ場合には、下記の通りに順位決定をする。</t>
  </si>
  <si>
    <t>　　（１）得失点差　（２）総得点数　（３）該当チーム同士の対戦結果　（４）フェアプレーポイント　（５）抽選</t>
  </si>
  <si>
    <t>土岐商業B</t>
  </si>
  <si>
    <t>中津川工業A</t>
  </si>
  <si>
    <t>高山工業</t>
  </si>
  <si>
    <t>中津</t>
  </si>
  <si>
    <t>関</t>
  </si>
  <si>
    <t>関有知</t>
  </si>
  <si>
    <t>中津川工業A</t>
  </si>
  <si>
    <t>高山工業</t>
  </si>
  <si>
    <t>Ｇ３（G）リーグ　Ｕ－１８　２０２４　戦績表</t>
  </si>
  <si>
    <t>G３（G）リーグ　U－１８　２０２４</t>
  </si>
  <si>
    <t>関高校</t>
  </si>
  <si>
    <t>中津高校</t>
  </si>
  <si>
    <t>予備日</t>
  </si>
  <si>
    <t>杉崎公園</t>
  </si>
  <si>
    <t>3-0</t>
  </si>
  <si>
    <t>1-1</t>
  </si>
  <si>
    <t>0-5</t>
  </si>
  <si>
    <t>△</t>
  </si>
  <si>
    <t>○</t>
  </si>
  <si>
    <t>×</t>
  </si>
  <si>
    <t>4-0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</si>
</sst>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textRotation="255" shrinkToFit="1"/>
    </xf>
    <xf numFmtId="0" fontId="5" fillId="0" borderId="16" xfId="0" applyFont="1" applyBorder="1" applyAlignment="1">
      <alignment vertical="center" textRotation="255" shrinkToFit="1"/>
    </xf>
    <xf numFmtId="0" fontId="6" fillId="0" borderId="16" xfId="0" applyFont="1" applyBorder="1" applyAlignment="1">
      <alignment vertical="center" textRotation="255" shrinkToFit="1"/>
    </xf>
    <xf numFmtId="0" fontId="6" fillId="0" borderId="17" xfId="0" applyFont="1" applyBorder="1" applyAlignment="1">
      <alignment vertical="center" textRotation="255" shrinkToFit="1"/>
    </xf>
    <xf numFmtId="0" fontId="0" fillId="0" borderId="0" xfId="0" applyFont="1" applyAlignment="1">
      <alignment vertical="center" textRotation="255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56" fontId="0" fillId="0" borderId="10" xfId="0" applyNumberForma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30</v>
      </c>
      <c r="B2" s="53"/>
      <c r="C2" s="53"/>
      <c r="D2" s="53"/>
      <c r="E2" s="54"/>
      <c r="G2" s="2">
        <v>1</v>
      </c>
      <c r="H2" s="2" t="s">
        <v>21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22</v>
      </c>
    </row>
    <row r="4" spans="7:8" ht="19.5" customHeight="1">
      <c r="G4" s="2">
        <v>3</v>
      </c>
      <c r="H4" s="2" t="s">
        <v>23</v>
      </c>
    </row>
    <row r="5" spans="1:8" ht="19.5" customHeight="1">
      <c r="A5" s="44"/>
      <c r="B5" s="44"/>
      <c r="D5" s="58">
        <f>IF(C5=0,"",VLOOKUP(C5,$G$2:$H$8,2))</f>
      </c>
      <c r="E5" s="58"/>
      <c r="G5" s="2">
        <v>4</v>
      </c>
      <c r="H5" s="2" t="s">
        <v>24</v>
      </c>
    </row>
    <row r="6" spans="1:10" ht="19.5" customHeight="1">
      <c r="A6" s="44"/>
      <c r="B6" s="44"/>
      <c r="D6" s="44"/>
      <c r="E6" s="44"/>
      <c r="G6" s="2">
        <v>5</v>
      </c>
      <c r="H6" s="2" t="s">
        <v>25</v>
      </c>
      <c r="J6" s="3"/>
    </row>
    <row r="7" spans="7:10" ht="19.5" customHeight="1">
      <c r="G7" s="2">
        <v>6</v>
      </c>
      <c r="H7" s="2" t="s">
        <v>26</v>
      </c>
      <c r="J7" s="3"/>
    </row>
    <row r="8" spans="4:10" ht="19.5" customHeight="1">
      <c r="D8" s="44"/>
      <c r="E8" s="44"/>
      <c r="G8" s="3"/>
      <c r="H8" s="3"/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4" t="s">
        <v>4</v>
      </c>
      <c r="J10" s="3"/>
    </row>
    <row r="11" spans="1:10" ht="30" customHeight="1">
      <c r="A11" s="43">
        <v>1</v>
      </c>
      <c r="B11" s="45">
        <v>45451</v>
      </c>
      <c r="C11" s="2">
        <v>2</v>
      </c>
      <c r="D11" s="2" t="str">
        <f>IF(C11=0,"",VLOOKUP(C11,$G$2:$H$8,2))</f>
        <v>中津川工業A</v>
      </c>
      <c r="E11" s="2" t="s">
        <v>35</v>
      </c>
      <c r="F11" s="2">
        <v>5</v>
      </c>
      <c r="G11" s="2" t="str">
        <f>IF(F11=0,"",VLOOKUP(F11,$G$2:$H$8,2))</f>
        <v>関</v>
      </c>
      <c r="H11" s="38" t="s">
        <v>31</v>
      </c>
      <c r="I11" s="7">
        <v>0.4166666666666667</v>
      </c>
      <c r="J11" s="3"/>
    </row>
    <row r="12" spans="1:10" ht="30" customHeight="1">
      <c r="A12" s="38"/>
      <c r="B12" s="45"/>
      <c r="C12" s="6">
        <v>1</v>
      </c>
      <c r="D12" s="2" t="str">
        <f>IF(C12=0,"",VLOOKUP(C12,$G$2:$H$8,2))</f>
        <v>土岐商業B</v>
      </c>
      <c r="E12" s="34" t="s">
        <v>36</v>
      </c>
      <c r="F12" s="6">
        <v>6</v>
      </c>
      <c r="G12" s="2" t="str">
        <f>IF(F12=0,"",VLOOKUP(F12,$G$2:$H$8,2))</f>
        <v>関有知</v>
      </c>
      <c r="H12" s="38"/>
      <c r="I12" s="8">
        <v>0.5</v>
      </c>
      <c r="J12" s="3"/>
    </row>
    <row r="13" spans="1:13" ht="30" customHeight="1">
      <c r="A13" s="39"/>
      <c r="B13" s="46"/>
      <c r="C13" s="2">
        <v>3</v>
      </c>
      <c r="D13" s="2" t="str">
        <f aca="true" t="shared" si="0" ref="D13:D31">IF(C13=0,"",VLOOKUP(C13,$G$2:$H$8,2))</f>
        <v>高山工業</v>
      </c>
      <c r="E13" s="2" t="s">
        <v>37</v>
      </c>
      <c r="F13" s="2">
        <v>4</v>
      </c>
      <c r="G13" s="2" t="str">
        <f aca="true" t="shared" si="1" ref="G13:G31">IF(F13=0,"",VLOOKUP(F13,$G$2:$H$8,2))</f>
        <v>中津</v>
      </c>
      <c r="H13" s="39"/>
      <c r="I13" s="8">
        <v>0.5833333333333334</v>
      </c>
      <c r="J13" s="3"/>
      <c r="L13" s="5"/>
      <c r="M13" s="5"/>
    </row>
    <row r="14" spans="1:13" ht="30" customHeight="1">
      <c r="A14" s="43">
        <v>2</v>
      </c>
      <c r="B14" s="45">
        <v>45458</v>
      </c>
      <c r="C14" s="2">
        <v>6</v>
      </c>
      <c r="D14" s="2" t="str">
        <f>IF(C14=0,"",VLOOKUP(C14,$G$2:$H$8,2))</f>
        <v>関有知</v>
      </c>
      <c r="E14" s="2" t="s">
        <v>35</v>
      </c>
      <c r="F14" s="2">
        <v>4</v>
      </c>
      <c r="G14" s="2" t="str">
        <f>IF(F14=0,"",VLOOKUP(F14,$G$2:$H$8,2))</f>
        <v>中津</v>
      </c>
      <c r="H14" s="38" t="s">
        <v>32</v>
      </c>
      <c r="I14" s="8">
        <v>0.4166666666666667</v>
      </c>
      <c r="J14" s="3"/>
      <c r="L14" s="3"/>
      <c r="M14" s="3"/>
    </row>
    <row r="15" spans="1:13" ht="30" customHeight="1">
      <c r="A15" s="38"/>
      <c r="B15" s="45"/>
      <c r="C15" s="2">
        <v>1</v>
      </c>
      <c r="D15" s="2" t="str">
        <f>IF(C15=0,"",VLOOKUP(C15,$G$2:$H$8,2))</f>
        <v>土岐商業B</v>
      </c>
      <c r="E15" s="34" t="s">
        <v>36</v>
      </c>
      <c r="F15" s="2">
        <v>5</v>
      </c>
      <c r="G15" s="2" t="str">
        <f>IF(F15=0,"",VLOOKUP(F15,$G$2:$H$8,2))</f>
        <v>関</v>
      </c>
      <c r="H15" s="38"/>
      <c r="I15" s="8">
        <v>0.5</v>
      </c>
      <c r="J15" s="3"/>
      <c r="L15" s="3"/>
      <c r="M15" s="3"/>
    </row>
    <row r="16" spans="1:13" ht="30" customHeight="1">
      <c r="A16" s="39"/>
      <c r="B16" s="46"/>
      <c r="C16" s="2">
        <v>2</v>
      </c>
      <c r="D16" s="2" t="str">
        <f t="shared" si="0"/>
        <v>中津川工業A</v>
      </c>
      <c r="E16" s="2" t="s">
        <v>41</v>
      </c>
      <c r="F16" s="2">
        <v>3</v>
      </c>
      <c r="G16" s="2" t="str">
        <f t="shared" si="1"/>
        <v>高山工業</v>
      </c>
      <c r="H16" s="39"/>
      <c r="I16" s="8">
        <v>0.5833333333333334</v>
      </c>
      <c r="J16" s="3"/>
      <c r="L16" s="5"/>
      <c r="M16" s="5"/>
    </row>
    <row r="17" spans="1:13" ht="30" customHeight="1">
      <c r="A17" s="43">
        <v>3</v>
      </c>
      <c r="B17" s="59">
        <v>45472</v>
      </c>
      <c r="C17" s="2">
        <v>5</v>
      </c>
      <c r="D17" s="2" t="str">
        <f t="shared" si="0"/>
        <v>関</v>
      </c>
      <c r="E17" s="2" t="s">
        <v>5</v>
      </c>
      <c r="F17" s="2">
        <v>3</v>
      </c>
      <c r="G17" s="2" t="str">
        <f t="shared" si="1"/>
        <v>高山工業</v>
      </c>
      <c r="H17" s="43" t="s">
        <v>34</v>
      </c>
      <c r="I17" s="8">
        <v>0.4166666666666667</v>
      </c>
      <c r="J17" s="3"/>
      <c r="L17" s="3"/>
      <c r="M17" s="3"/>
    </row>
    <row r="18" spans="1:10" ht="30" customHeight="1">
      <c r="A18" s="38"/>
      <c r="B18" s="45"/>
      <c r="C18" s="2">
        <v>6</v>
      </c>
      <c r="D18" s="2" t="str">
        <f>IF(C18=0,"",VLOOKUP(C18,$G$2:$H$8,2))</f>
        <v>関有知</v>
      </c>
      <c r="E18" s="2" t="s">
        <v>5</v>
      </c>
      <c r="F18" s="2">
        <v>2</v>
      </c>
      <c r="G18" s="2" t="str">
        <f>IF(F18=0,"",VLOOKUP(F18,$G$2:$H$8,2))</f>
        <v>中津川工業A</v>
      </c>
      <c r="H18" s="38"/>
      <c r="I18" s="8">
        <v>0.5</v>
      </c>
      <c r="J18" s="3"/>
    </row>
    <row r="19" spans="1:10" ht="30" customHeight="1">
      <c r="A19" s="39"/>
      <c r="B19" s="46"/>
      <c r="C19" s="2">
        <v>1</v>
      </c>
      <c r="D19" s="2" t="str">
        <f>IF(C19=0,"",VLOOKUP(C19,$G$2:$H$8,2))</f>
        <v>土岐商業B</v>
      </c>
      <c r="E19" s="2" t="s">
        <v>5</v>
      </c>
      <c r="F19" s="2">
        <v>4</v>
      </c>
      <c r="G19" s="2" t="str">
        <f>IF(F19=0,"",VLOOKUP(F19,$G$2:$H$8,2))</f>
        <v>中津</v>
      </c>
      <c r="H19" s="39"/>
      <c r="I19" s="8">
        <v>0.5833333333333334</v>
      </c>
      <c r="J19" s="3"/>
    </row>
    <row r="20" spans="1:10" ht="30" customHeight="1">
      <c r="A20" s="40" t="s">
        <v>33</v>
      </c>
      <c r="B20" s="47">
        <v>45528</v>
      </c>
      <c r="C20" s="32"/>
      <c r="D20" s="32">
        <f t="shared" si="0"/>
      </c>
      <c r="E20" s="32"/>
      <c r="F20" s="32"/>
      <c r="G20" s="32">
        <f t="shared" si="1"/>
      </c>
      <c r="H20" s="40" t="s">
        <v>32</v>
      </c>
      <c r="I20" s="33">
        <v>0.4166666666666667</v>
      </c>
      <c r="J20" s="3"/>
    </row>
    <row r="21" spans="1:10" ht="30" customHeight="1">
      <c r="A21" s="41"/>
      <c r="B21" s="47"/>
      <c r="C21" s="32"/>
      <c r="D21" s="32">
        <f t="shared" si="0"/>
      </c>
      <c r="E21" s="32"/>
      <c r="F21" s="32"/>
      <c r="G21" s="32">
        <f t="shared" si="1"/>
      </c>
      <c r="H21" s="41"/>
      <c r="I21" s="33">
        <v>0.5</v>
      </c>
      <c r="J21" s="3"/>
    </row>
    <row r="22" spans="1:10" ht="30" customHeight="1">
      <c r="A22" s="42"/>
      <c r="B22" s="48"/>
      <c r="C22" s="32"/>
      <c r="D22" s="32">
        <f t="shared" si="0"/>
      </c>
      <c r="E22" s="32"/>
      <c r="F22" s="32"/>
      <c r="G22" s="32">
        <f t="shared" si="1"/>
      </c>
      <c r="H22" s="42"/>
      <c r="I22" s="33">
        <v>0.5833333333333334</v>
      </c>
      <c r="J22" s="3"/>
    </row>
    <row r="23" spans="1:10" ht="30" customHeight="1">
      <c r="A23" s="43">
        <v>4</v>
      </c>
      <c r="B23" s="49">
        <v>45529</v>
      </c>
      <c r="C23" s="2">
        <v>4</v>
      </c>
      <c r="D23" s="2" t="str">
        <f>IF(C23=0,"",VLOOKUP(C23,$G$2:$H$8,2))</f>
        <v>中津</v>
      </c>
      <c r="E23" s="2" t="s">
        <v>5</v>
      </c>
      <c r="F23" s="2">
        <v>2</v>
      </c>
      <c r="G23" s="2" t="str">
        <f>IF(F23=0,"",VLOOKUP(F23,$G$2:$H$8,2))</f>
        <v>中津川工業A</v>
      </c>
      <c r="H23" s="38" t="s">
        <v>32</v>
      </c>
      <c r="I23" s="8">
        <v>0.4166666666666667</v>
      </c>
      <c r="J23" s="3"/>
    </row>
    <row r="24" spans="1:13" ht="30" customHeight="1">
      <c r="A24" s="38"/>
      <c r="B24" s="50"/>
      <c r="C24" s="2">
        <v>5</v>
      </c>
      <c r="D24" s="2" t="str">
        <f>IF(C24=0,"",VLOOKUP(C24,$G$2:$H$8,2))</f>
        <v>関</v>
      </c>
      <c r="E24" s="2" t="s">
        <v>5</v>
      </c>
      <c r="F24" s="2">
        <v>6</v>
      </c>
      <c r="G24" s="2" t="str">
        <f>IF(F24=0,"",VLOOKUP(F24,$G$2:$H$8,2))</f>
        <v>関有知</v>
      </c>
      <c r="H24" s="38"/>
      <c r="I24" s="8">
        <v>0.5</v>
      </c>
      <c r="J24" s="3"/>
      <c r="L24" s="3"/>
      <c r="M24" s="3"/>
    </row>
    <row r="25" spans="1:10" ht="30" customHeight="1">
      <c r="A25" s="39"/>
      <c r="B25" s="51"/>
      <c r="C25" s="2">
        <v>1</v>
      </c>
      <c r="D25" s="2" t="str">
        <f>IF(C25=0,"",VLOOKUP(C25,$G$2:$H$8,2))</f>
        <v>土岐商業B</v>
      </c>
      <c r="E25" s="2" t="s">
        <v>5</v>
      </c>
      <c r="F25" s="2">
        <v>3</v>
      </c>
      <c r="G25" s="2" t="str">
        <f>IF(F25=0,"",VLOOKUP(F25,$G$2:$H$8,2))</f>
        <v>高山工業</v>
      </c>
      <c r="H25" s="39"/>
      <c r="I25" s="8">
        <v>0.5833333333333334</v>
      </c>
      <c r="J25" s="3"/>
    </row>
    <row r="26" spans="1:10" ht="30" customHeight="1">
      <c r="A26" s="43">
        <v>5</v>
      </c>
      <c r="B26" s="59">
        <v>45535</v>
      </c>
      <c r="C26" s="2">
        <v>4</v>
      </c>
      <c r="D26" s="2" t="str">
        <f>IF(C26=0,"",VLOOKUP(C26,$G$2:$H$8,2))</f>
        <v>中津</v>
      </c>
      <c r="E26" s="2" t="s">
        <v>5</v>
      </c>
      <c r="F26" s="2">
        <v>5</v>
      </c>
      <c r="G26" s="2" t="str">
        <f>IF(F26=0,"",VLOOKUP(F26,$G$2:$H$8,2))</f>
        <v>関</v>
      </c>
      <c r="H26" s="38" t="s">
        <v>32</v>
      </c>
      <c r="I26" s="8">
        <v>0.4166666666666667</v>
      </c>
      <c r="J26" s="3"/>
    </row>
    <row r="27" spans="1:10" ht="30" customHeight="1">
      <c r="A27" s="38"/>
      <c r="B27" s="45"/>
      <c r="C27" s="2">
        <v>1</v>
      </c>
      <c r="D27" s="2" t="str">
        <f t="shared" si="0"/>
        <v>土岐商業B</v>
      </c>
      <c r="E27" s="2" t="s">
        <v>5</v>
      </c>
      <c r="F27" s="2">
        <v>2</v>
      </c>
      <c r="G27" s="2" t="str">
        <f t="shared" si="1"/>
        <v>中津川工業A</v>
      </c>
      <c r="H27" s="38"/>
      <c r="I27" s="8">
        <v>0.5</v>
      </c>
      <c r="J27" s="3"/>
    </row>
    <row r="28" spans="1:10" ht="30" customHeight="1">
      <c r="A28" s="39"/>
      <c r="B28" s="46"/>
      <c r="C28" s="2">
        <v>3</v>
      </c>
      <c r="D28" s="2" t="str">
        <f t="shared" si="0"/>
        <v>高山工業</v>
      </c>
      <c r="E28" s="2" t="s">
        <v>5</v>
      </c>
      <c r="F28" s="2">
        <v>6</v>
      </c>
      <c r="G28" s="2" t="str">
        <f t="shared" si="1"/>
        <v>関有知</v>
      </c>
      <c r="H28" s="39"/>
      <c r="I28" s="8">
        <v>0.5833333333333334</v>
      </c>
      <c r="J28" s="3"/>
    </row>
    <row r="29" spans="1:13" ht="30" customHeight="1">
      <c r="A29" s="40" t="s">
        <v>33</v>
      </c>
      <c r="B29" s="47">
        <v>45558</v>
      </c>
      <c r="C29" s="32"/>
      <c r="D29" s="32">
        <f t="shared" si="0"/>
      </c>
      <c r="E29" s="32"/>
      <c r="F29" s="32"/>
      <c r="G29" s="32">
        <f t="shared" si="1"/>
      </c>
      <c r="H29" s="40" t="s">
        <v>32</v>
      </c>
      <c r="I29" s="33">
        <v>0.4166666666666667</v>
      </c>
      <c r="J29" s="3"/>
      <c r="L29" s="3"/>
      <c r="M29" s="3"/>
    </row>
    <row r="30" spans="1:13" ht="30" customHeight="1">
      <c r="A30" s="41"/>
      <c r="B30" s="47"/>
      <c r="C30" s="32"/>
      <c r="D30" s="32">
        <f t="shared" si="0"/>
      </c>
      <c r="E30" s="32"/>
      <c r="F30" s="32"/>
      <c r="G30" s="32">
        <f t="shared" si="1"/>
      </c>
      <c r="H30" s="41"/>
      <c r="I30" s="33">
        <v>0.5</v>
      </c>
      <c r="J30" s="3"/>
      <c r="L30" s="3"/>
      <c r="M30" s="3"/>
    </row>
    <row r="31" spans="1:10" ht="30" customHeight="1">
      <c r="A31" s="42"/>
      <c r="B31" s="48"/>
      <c r="C31" s="32"/>
      <c r="D31" s="32">
        <f t="shared" si="0"/>
      </c>
      <c r="E31" s="32"/>
      <c r="F31" s="32"/>
      <c r="G31" s="32">
        <f t="shared" si="1"/>
      </c>
      <c r="H31" s="42"/>
      <c r="I31" s="33">
        <v>0.5833333333333334</v>
      </c>
      <c r="J31" s="3"/>
    </row>
  </sheetData>
  <sheetProtection/>
  <mergeCells count="28">
    <mergeCell ref="B29:B31"/>
    <mergeCell ref="A29:A31"/>
    <mergeCell ref="A23:A25"/>
    <mergeCell ref="A2:E3"/>
    <mergeCell ref="A5:B5"/>
    <mergeCell ref="D5:E5"/>
    <mergeCell ref="B26:B28"/>
    <mergeCell ref="B17:B19"/>
    <mergeCell ref="H29:H31"/>
    <mergeCell ref="A6:B6"/>
    <mergeCell ref="D6:E6"/>
    <mergeCell ref="D8:E8"/>
    <mergeCell ref="A26:A28"/>
    <mergeCell ref="A11:A13"/>
    <mergeCell ref="A14:A16"/>
    <mergeCell ref="B11:B13"/>
    <mergeCell ref="B14:B16"/>
    <mergeCell ref="B20:B22"/>
    <mergeCell ref="C10:G10"/>
    <mergeCell ref="H26:H28"/>
    <mergeCell ref="A20:A22"/>
    <mergeCell ref="H11:H13"/>
    <mergeCell ref="H14:H16"/>
    <mergeCell ref="H17:H19"/>
    <mergeCell ref="H23:H25"/>
    <mergeCell ref="A17:A19"/>
    <mergeCell ref="B23:B25"/>
    <mergeCell ref="H20:H22"/>
  </mergeCells>
  <printOptions/>
  <pageMargins left="0.66" right="0.65" top="0.984" bottom="0.984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zoomScale="62" zoomScaleNormal="62" zoomScaleSheetLayoutView="75" zoomScalePageLayoutView="0" workbookViewId="0" topLeftCell="A1">
      <selection activeCell="B14" sqref="B14:D14"/>
    </sheetView>
  </sheetViews>
  <sheetFormatPr defaultColWidth="4.00390625" defaultRowHeight="27" customHeight="1"/>
  <cols>
    <col min="1" max="1" width="14.00390625" style="10" customWidth="1"/>
    <col min="2" max="19" width="3.75390625" style="10" customWidth="1"/>
    <col min="20" max="21" width="4.00390625" style="10" customWidth="1"/>
    <col min="22" max="22" width="6.00390625" style="11" customWidth="1"/>
    <col min="23" max="25" width="4.00390625" style="10" customWidth="1"/>
    <col min="26" max="27" width="7.50390625" style="10" customWidth="1"/>
    <col min="28" max="29" width="3.75390625" style="10" customWidth="1"/>
    <col min="30" max="16384" width="4.00390625" style="10" customWidth="1"/>
  </cols>
  <sheetData>
    <row r="1" spans="1:28" ht="30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9"/>
    </row>
    <row r="2" ht="10.5" customHeight="1" thickBot="1"/>
    <row r="3" spans="1:32" ht="91.5" customHeight="1">
      <c r="A3" s="12"/>
      <c r="B3" s="61" t="str">
        <f>A4</f>
        <v>土岐商業B</v>
      </c>
      <c r="C3" s="62"/>
      <c r="D3" s="63"/>
      <c r="E3" s="61" t="str">
        <f>A6</f>
        <v>中津川工業A</v>
      </c>
      <c r="F3" s="62"/>
      <c r="G3" s="63"/>
      <c r="H3" s="61" t="str">
        <f>A8</f>
        <v>高山工業</v>
      </c>
      <c r="I3" s="62"/>
      <c r="J3" s="63"/>
      <c r="K3" s="61" t="str">
        <f>A10</f>
        <v>中津</v>
      </c>
      <c r="L3" s="62"/>
      <c r="M3" s="63"/>
      <c r="N3" s="61" t="str">
        <f>A12</f>
        <v>関</v>
      </c>
      <c r="O3" s="62"/>
      <c r="P3" s="63"/>
      <c r="Q3" s="61" t="str">
        <f>A14</f>
        <v>関有知</v>
      </c>
      <c r="R3" s="62"/>
      <c r="S3" s="63"/>
      <c r="T3" s="13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5" t="s">
        <v>12</v>
      </c>
      <c r="AA3" s="16" t="s">
        <v>13</v>
      </c>
      <c r="AB3" s="17"/>
      <c r="AC3" s="17"/>
      <c r="AD3" s="17"/>
      <c r="AE3" s="17"/>
      <c r="AF3" s="17"/>
    </row>
    <row r="4" spans="1:27" s="21" customFormat="1" ht="27" customHeight="1">
      <c r="A4" s="64" t="s">
        <v>21</v>
      </c>
      <c r="B4" s="66"/>
      <c r="C4" s="66"/>
      <c r="D4" s="66"/>
      <c r="E4" s="67"/>
      <c r="F4" s="68"/>
      <c r="G4" s="69"/>
      <c r="H4" s="67"/>
      <c r="I4" s="68"/>
      <c r="J4" s="69"/>
      <c r="K4" s="67"/>
      <c r="L4" s="68"/>
      <c r="M4" s="69"/>
      <c r="N4" s="67" t="s">
        <v>38</v>
      </c>
      <c r="O4" s="68"/>
      <c r="P4" s="69"/>
      <c r="Q4" s="67" t="s">
        <v>38</v>
      </c>
      <c r="R4" s="68"/>
      <c r="S4" s="69"/>
      <c r="T4" s="70">
        <f>(E5+H5+K5+N5+Q5)</f>
        <v>2</v>
      </c>
      <c r="U4" s="72">
        <f>(G5+J5+M5+P5+S5)</f>
        <v>2</v>
      </c>
      <c r="V4" s="72">
        <f>(T4-U4)</f>
        <v>0</v>
      </c>
      <c r="W4" s="72">
        <f>COUNTIF(E4:S4,"○")</f>
        <v>0</v>
      </c>
      <c r="X4" s="72">
        <f>COUNTIF(E4:S4,"△")</f>
        <v>2</v>
      </c>
      <c r="Y4" s="72">
        <f>COUNTIF(E4:S4,"×")</f>
        <v>0</v>
      </c>
      <c r="Z4" s="74">
        <f>(3*W4+1*X4)</f>
        <v>2</v>
      </c>
      <c r="AA4" s="76">
        <v>4</v>
      </c>
    </row>
    <row r="5" spans="1:27" s="21" customFormat="1" ht="27" customHeight="1">
      <c r="A5" s="65"/>
      <c r="B5" s="66"/>
      <c r="C5" s="66"/>
      <c r="D5" s="66"/>
      <c r="E5" s="18"/>
      <c r="F5" s="19" t="s">
        <v>14</v>
      </c>
      <c r="G5" s="20"/>
      <c r="H5" s="18"/>
      <c r="I5" s="19" t="s">
        <v>14</v>
      </c>
      <c r="J5" s="20"/>
      <c r="K5" s="18"/>
      <c r="L5" s="19" t="s">
        <v>14</v>
      </c>
      <c r="M5" s="20"/>
      <c r="N5" s="18">
        <v>1</v>
      </c>
      <c r="O5" s="19" t="s">
        <v>14</v>
      </c>
      <c r="P5" s="20">
        <v>1</v>
      </c>
      <c r="Q5" s="18">
        <v>1</v>
      </c>
      <c r="R5" s="19" t="s">
        <v>14</v>
      </c>
      <c r="S5" s="20">
        <v>1</v>
      </c>
      <c r="T5" s="71"/>
      <c r="U5" s="73"/>
      <c r="V5" s="73"/>
      <c r="W5" s="73"/>
      <c r="X5" s="73"/>
      <c r="Y5" s="73"/>
      <c r="Z5" s="75"/>
      <c r="AA5" s="77"/>
    </row>
    <row r="6" spans="1:27" s="21" customFormat="1" ht="27" customHeight="1">
      <c r="A6" s="78" t="s">
        <v>27</v>
      </c>
      <c r="B6" s="80"/>
      <c r="C6" s="80"/>
      <c r="D6" s="81"/>
      <c r="E6" s="82"/>
      <c r="F6" s="82"/>
      <c r="G6" s="82"/>
      <c r="H6" s="84" t="s">
        <v>39</v>
      </c>
      <c r="I6" s="80"/>
      <c r="J6" s="81"/>
      <c r="K6" s="84"/>
      <c r="L6" s="80"/>
      <c r="M6" s="81"/>
      <c r="N6" s="84" t="s">
        <v>39</v>
      </c>
      <c r="O6" s="80"/>
      <c r="P6" s="81"/>
      <c r="Q6" s="84"/>
      <c r="R6" s="80"/>
      <c r="S6" s="81"/>
      <c r="T6" s="85">
        <f>(B7+H7+K7+N7+Q7)</f>
        <v>7</v>
      </c>
      <c r="U6" s="87">
        <f>(J7+D7+M7+P7+S7)</f>
        <v>0</v>
      </c>
      <c r="V6" s="87">
        <f>(T6-U6)</f>
        <v>7</v>
      </c>
      <c r="W6" s="72">
        <f>COUNTIF(B6:S6,"○")</f>
        <v>2</v>
      </c>
      <c r="X6" s="72">
        <f>COUNTIF(B6:S6,"△")</f>
        <v>0</v>
      </c>
      <c r="Y6" s="72">
        <f>COUNTIF(B6:S6,"×")</f>
        <v>0</v>
      </c>
      <c r="Z6" s="88">
        <f>(3*W6+1*X6)</f>
        <v>6</v>
      </c>
      <c r="AA6" s="89">
        <v>1</v>
      </c>
    </row>
    <row r="7" spans="1:27" s="21" customFormat="1" ht="27" customHeight="1">
      <c r="A7" s="79"/>
      <c r="B7" s="22"/>
      <c r="C7" s="22" t="s">
        <v>15</v>
      </c>
      <c r="D7" s="23"/>
      <c r="E7" s="83"/>
      <c r="F7" s="83"/>
      <c r="G7" s="83"/>
      <c r="H7" s="24">
        <v>4</v>
      </c>
      <c r="I7" s="22" t="s">
        <v>15</v>
      </c>
      <c r="J7" s="23">
        <v>0</v>
      </c>
      <c r="K7" s="24"/>
      <c r="L7" s="22" t="s">
        <v>15</v>
      </c>
      <c r="M7" s="23"/>
      <c r="N7" s="24">
        <v>3</v>
      </c>
      <c r="O7" s="22" t="s">
        <v>15</v>
      </c>
      <c r="P7" s="23">
        <v>0</v>
      </c>
      <c r="Q7" s="24"/>
      <c r="R7" s="22" t="s">
        <v>15</v>
      </c>
      <c r="S7" s="23"/>
      <c r="T7" s="86"/>
      <c r="U7" s="73"/>
      <c r="V7" s="73"/>
      <c r="W7" s="73"/>
      <c r="X7" s="73"/>
      <c r="Y7" s="73"/>
      <c r="Z7" s="75"/>
      <c r="AA7" s="77"/>
    </row>
    <row r="8" spans="1:27" s="21" customFormat="1" ht="27" customHeight="1">
      <c r="A8" s="64" t="s">
        <v>28</v>
      </c>
      <c r="B8" s="68"/>
      <c r="C8" s="68"/>
      <c r="D8" s="69"/>
      <c r="E8" s="67" t="s">
        <v>40</v>
      </c>
      <c r="F8" s="68"/>
      <c r="G8" s="69"/>
      <c r="H8" s="66"/>
      <c r="I8" s="66"/>
      <c r="J8" s="66"/>
      <c r="K8" s="67" t="s">
        <v>40</v>
      </c>
      <c r="L8" s="68"/>
      <c r="M8" s="69"/>
      <c r="N8" s="67"/>
      <c r="O8" s="68"/>
      <c r="P8" s="69"/>
      <c r="Q8" s="67"/>
      <c r="R8" s="68"/>
      <c r="S8" s="69"/>
      <c r="T8" s="85">
        <f>(E9+B9+K9+N9+Q9)</f>
        <v>0</v>
      </c>
      <c r="U8" s="87">
        <f>(G9+D9+M9+P9+S9)</f>
        <v>9</v>
      </c>
      <c r="V8" s="87">
        <f>(T8-U8)</f>
        <v>-9</v>
      </c>
      <c r="W8" s="72">
        <f>COUNTIF(B8:S8,"○")</f>
        <v>0</v>
      </c>
      <c r="X8" s="72">
        <f>COUNTIF(B8:S8,"△")</f>
        <v>0</v>
      </c>
      <c r="Y8" s="72">
        <f>COUNTIF(B8:S8,"×")</f>
        <v>2</v>
      </c>
      <c r="Z8" s="88">
        <f>(3*W8+1*X8)</f>
        <v>0</v>
      </c>
      <c r="AA8" s="89">
        <v>6</v>
      </c>
    </row>
    <row r="9" spans="1:29" s="21" customFormat="1" ht="27" customHeight="1">
      <c r="A9" s="65"/>
      <c r="B9" s="19"/>
      <c r="C9" s="19" t="s">
        <v>15</v>
      </c>
      <c r="D9" s="20"/>
      <c r="E9" s="18">
        <v>0</v>
      </c>
      <c r="F9" s="19" t="s">
        <v>15</v>
      </c>
      <c r="G9" s="20">
        <v>4</v>
      </c>
      <c r="H9" s="66"/>
      <c r="I9" s="66"/>
      <c r="J9" s="66"/>
      <c r="K9" s="18">
        <v>0</v>
      </c>
      <c r="L9" s="19" t="s">
        <v>15</v>
      </c>
      <c r="M9" s="20">
        <v>5</v>
      </c>
      <c r="N9" s="18"/>
      <c r="O9" s="19" t="s">
        <v>15</v>
      </c>
      <c r="P9" s="20"/>
      <c r="Q9" s="18"/>
      <c r="R9" s="19" t="s">
        <v>15</v>
      </c>
      <c r="S9" s="20"/>
      <c r="T9" s="86"/>
      <c r="U9" s="73"/>
      <c r="V9" s="73"/>
      <c r="W9" s="73"/>
      <c r="X9" s="73"/>
      <c r="Y9" s="73"/>
      <c r="Z9" s="75"/>
      <c r="AA9" s="77"/>
      <c r="AC9" s="25"/>
    </row>
    <row r="10" spans="1:27" s="21" customFormat="1" ht="27" customHeight="1">
      <c r="A10" s="64" t="s">
        <v>24</v>
      </c>
      <c r="B10" s="80"/>
      <c r="C10" s="80"/>
      <c r="D10" s="81"/>
      <c r="E10" s="84"/>
      <c r="F10" s="80"/>
      <c r="G10" s="81"/>
      <c r="H10" s="84" t="s">
        <v>39</v>
      </c>
      <c r="I10" s="80"/>
      <c r="J10" s="81"/>
      <c r="K10" s="82"/>
      <c r="L10" s="82"/>
      <c r="M10" s="82"/>
      <c r="N10" s="84"/>
      <c r="O10" s="80"/>
      <c r="P10" s="81"/>
      <c r="Q10" s="84" t="s">
        <v>40</v>
      </c>
      <c r="R10" s="80"/>
      <c r="S10" s="81"/>
      <c r="T10" s="85">
        <f>(E11+H11+B11+N11+Q11)</f>
        <v>5</v>
      </c>
      <c r="U10" s="87">
        <f>(G11+J11+D11+P11+S11)</f>
        <v>3</v>
      </c>
      <c r="V10" s="87">
        <f>(T10-U10)</f>
        <v>2</v>
      </c>
      <c r="W10" s="72">
        <f>COUNTIF(B10:S10,"○")</f>
        <v>1</v>
      </c>
      <c r="X10" s="72">
        <f>COUNTIF(B10:S10,"△")</f>
        <v>0</v>
      </c>
      <c r="Y10" s="72">
        <f>COUNTIF(B10:S10,"×")</f>
        <v>1</v>
      </c>
      <c r="Z10" s="88">
        <f>(3*W10+1*X10)</f>
        <v>3</v>
      </c>
      <c r="AA10" s="89">
        <v>3</v>
      </c>
    </row>
    <row r="11" spans="1:27" s="21" customFormat="1" ht="27" customHeight="1">
      <c r="A11" s="65"/>
      <c r="B11" s="22"/>
      <c r="C11" s="22" t="s">
        <v>15</v>
      </c>
      <c r="D11" s="23"/>
      <c r="E11" s="24"/>
      <c r="F11" s="22" t="s">
        <v>15</v>
      </c>
      <c r="G11" s="23"/>
      <c r="H11" s="24">
        <v>5</v>
      </c>
      <c r="I11" s="22" t="s">
        <v>15</v>
      </c>
      <c r="J11" s="23">
        <v>0</v>
      </c>
      <c r="K11" s="83"/>
      <c r="L11" s="83"/>
      <c r="M11" s="83"/>
      <c r="N11" s="24"/>
      <c r="O11" s="22" t="s">
        <v>15</v>
      </c>
      <c r="P11" s="23"/>
      <c r="Q11" s="24">
        <v>0</v>
      </c>
      <c r="R11" s="22" t="s">
        <v>15</v>
      </c>
      <c r="S11" s="23">
        <v>3</v>
      </c>
      <c r="T11" s="86"/>
      <c r="U11" s="73"/>
      <c r="V11" s="73"/>
      <c r="W11" s="73"/>
      <c r="X11" s="73"/>
      <c r="Y11" s="73"/>
      <c r="Z11" s="75"/>
      <c r="AA11" s="77"/>
    </row>
    <row r="12" spans="1:27" s="21" customFormat="1" ht="27" customHeight="1">
      <c r="A12" s="64" t="s">
        <v>25</v>
      </c>
      <c r="B12" s="68" t="s">
        <v>38</v>
      </c>
      <c r="C12" s="68"/>
      <c r="D12" s="69"/>
      <c r="E12" s="67" t="s">
        <v>40</v>
      </c>
      <c r="F12" s="68"/>
      <c r="G12" s="69"/>
      <c r="H12" s="67"/>
      <c r="I12" s="68"/>
      <c r="J12" s="69"/>
      <c r="K12" s="67"/>
      <c r="L12" s="68"/>
      <c r="M12" s="69"/>
      <c r="N12" s="90"/>
      <c r="O12" s="66"/>
      <c r="P12" s="91"/>
      <c r="Q12" s="67"/>
      <c r="R12" s="68"/>
      <c r="S12" s="69"/>
      <c r="T12" s="85">
        <f>(E13+H13+K13+B13+Q13)</f>
        <v>1</v>
      </c>
      <c r="U12" s="87">
        <f>(G13+J13+M13+D13+S13)</f>
        <v>4</v>
      </c>
      <c r="V12" s="87">
        <f>(T12-U12)</f>
        <v>-3</v>
      </c>
      <c r="W12" s="72">
        <f>COUNTIF(B12:S12,"○")</f>
        <v>0</v>
      </c>
      <c r="X12" s="72">
        <f>COUNTIF(B12:S12,"△")</f>
        <v>1</v>
      </c>
      <c r="Y12" s="72">
        <f>COUNTIF(B12:S12,"×")</f>
        <v>1</v>
      </c>
      <c r="Z12" s="88">
        <f>(3*W12+1*X12)</f>
        <v>1</v>
      </c>
      <c r="AA12" s="89">
        <v>5</v>
      </c>
    </row>
    <row r="13" spans="1:27" s="21" customFormat="1" ht="27" customHeight="1">
      <c r="A13" s="65"/>
      <c r="B13" s="22">
        <v>1</v>
      </c>
      <c r="C13" s="22" t="s">
        <v>14</v>
      </c>
      <c r="D13" s="23">
        <v>1</v>
      </c>
      <c r="E13" s="24">
        <v>0</v>
      </c>
      <c r="F13" s="22" t="s">
        <v>14</v>
      </c>
      <c r="G13" s="23">
        <v>3</v>
      </c>
      <c r="H13" s="24"/>
      <c r="I13" s="22" t="s">
        <v>14</v>
      </c>
      <c r="J13" s="23"/>
      <c r="K13" s="24"/>
      <c r="L13" s="22" t="s">
        <v>14</v>
      </c>
      <c r="M13" s="23"/>
      <c r="N13" s="92"/>
      <c r="O13" s="83"/>
      <c r="P13" s="93"/>
      <c r="Q13" s="24"/>
      <c r="R13" s="22" t="s">
        <v>16</v>
      </c>
      <c r="S13" s="23"/>
      <c r="T13" s="86"/>
      <c r="U13" s="73"/>
      <c r="V13" s="73"/>
      <c r="W13" s="73"/>
      <c r="X13" s="73"/>
      <c r="Y13" s="73"/>
      <c r="Z13" s="75"/>
      <c r="AA13" s="77"/>
    </row>
    <row r="14" spans="1:27" s="21" customFormat="1" ht="27" customHeight="1">
      <c r="A14" s="64" t="s">
        <v>26</v>
      </c>
      <c r="B14" s="68" t="s">
        <v>38</v>
      </c>
      <c r="C14" s="68"/>
      <c r="D14" s="69"/>
      <c r="E14" s="67"/>
      <c r="F14" s="68"/>
      <c r="G14" s="69"/>
      <c r="H14" s="67"/>
      <c r="I14" s="68"/>
      <c r="J14" s="69"/>
      <c r="K14" s="67" t="s">
        <v>39</v>
      </c>
      <c r="L14" s="68"/>
      <c r="M14" s="69"/>
      <c r="N14" s="67"/>
      <c r="O14" s="68"/>
      <c r="P14" s="69"/>
      <c r="Q14" s="66"/>
      <c r="R14" s="66"/>
      <c r="S14" s="66"/>
      <c r="T14" s="85">
        <f>(E15+H15+K15+N15+B15)</f>
        <v>4</v>
      </c>
      <c r="U14" s="87">
        <f>(G15+J15+M15+P15+D15)</f>
        <v>1</v>
      </c>
      <c r="V14" s="87">
        <f>(T14-U14)</f>
        <v>3</v>
      </c>
      <c r="W14" s="72">
        <f>COUNTIF(B14:S14,"○")</f>
        <v>1</v>
      </c>
      <c r="X14" s="72">
        <f>COUNTIF(B14:S14,"△")</f>
        <v>1</v>
      </c>
      <c r="Y14" s="72">
        <f>COUNTIF(B14:S14,"×")</f>
        <v>0</v>
      </c>
      <c r="Z14" s="88">
        <f>(3*W14+1*X14)</f>
        <v>4</v>
      </c>
      <c r="AA14" s="89">
        <v>2</v>
      </c>
    </row>
    <row r="15" spans="1:27" s="21" customFormat="1" ht="27" customHeight="1" thickBot="1">
      <c r="A15" s="94"/>
      <c r="B15" s="26">
        <v>1</v>
      </c>
      <c r="C15" s="26" t="s">
        <v>14</v>
      </c>
      <c r="D15" s="27">
        <v>1</v>
      </c>
      <c r="E15" s="28"/>
      <c r="F15" s="26" t="s">
        <v>14</v>
      </c>
      <c r="G15" s="27"/>
      <c r="H15" s="28"/>
      <c r="I15" s="26" t="s">
        <v>14</v>
      </c>
      <c r="J15" s="27"/>
      <c r="K15" s="28">
        <v>3</v>
      </c>
      <c r="L15" s="26" t="s">
        <v>14</v>
      </c>
      <c r="M15" s="27">
        <v>0</v>
      </c>
      <c r="N15" s="28"/>
      <c r="O15" s="26" t="s">
        <v>17</v>
      </c>
      <c r="P15" s="27"/>
      <c r="Q15" s="95"/>
      <c r="R15" s="95"/>
      <c r="S15" s="95"/>
      <c r="T15" s="99"/>
      <c r="U15" s="100"/>
      <c r="V15" s="100"/>
      <c r="W15" s="100"/>
      <c r="X15" s="100"/>
      <c r="Y15" s="100"/>
      <c r="Z15" s="96"/>
      <c r="AA15" s="97"/>
    </row>
    <row r="16" spans="20:27" ht="10.5" customHeight="1">
      <c r="T16" s="29"/>
      <c r="U16" s="29"/>
      <c r="V16" s="30"/>
      <c r="AA16" s="29"/>
    </row>
    <row r="17" spans="2:27" ht="27" customHeight="1">
      <c r="B17" s="31" t="s">
        <v>18</v>
      </c>
      <c r="X17" s="98"/>
      <c r="Y17" s="98"/>
      <c r="Z17" s="98"/>
      <c r="AA17" s="98"/>
    </row>
    <row r="18" ht="27" customHeight="1">
      <c r="B18" s="31" t="s">
        <v>19</v>
      </c>
    </row>
    <row r="19" ht="27" customHeight="1">
      <c r="B19" s="31" t="s">
        <v>20</v>
      </c>
    </row>
  </sheetData>
  <sheetProtection/>
  <mergeCells count="98"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Q12:S12"/>
    <mergeCell ref="T12:T13"/>
    <mergeCell ref="U12:U13"/>
    <mergeCell ref="V12:V13"/>
    <mergeCell ref="W12:W13"/>
    <mergeCell ref="X12:X13"/>
    <mergeCell ref="A12:A13"/>
    <mergeCell ref="B12:D12"/>
    <mergeCell ref="E12:G12"/>
    <mergeCell ref="H12:J12"/>
    <mergeCell ref="K12:M12"/>
    <mergeCell ref="N12:P13"/>
    <mergeCell ref="V10:V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1.06" right="0.55" top="0.56" bottom="0.22" header="0.2" footer="0.21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木下 文太</cp:lastModifiedBy>
  <cp:lastPrinted>2024-05-10T01:32:12Z</cp:lastPrinted>
  <dcterms:created xsi:type="dcterms:W3CDTF">2005-03-22T05:33:16Z</dcterms:created>
  <dcterms:modified xsi:type="dcterms:W3CDTF">2024-06-19T02:54:02Z</dcterms:modified>
  <cp:category/>
  <cp:version/>
  <cp:contentType/>
  <cp:contentStatus/>
</cp:coreProperties>
</file>